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4121013\Downloads\"/>
    </mc:Choice>
  </mc:AlternateContent>
  <workbookProtection workbookAlgorithmName="SHA-512" workbookHashValue="eVD4ChIT8oEx75MI4yKTS7AFTper0Gtb5DX6WBQKMmmdoLSSoiP2IwmLinH30kR17ONNaJgDzBQcGDbhi51lhQ==" workbookSaltValue="/F2CUP8VoH1EYoSj8OWOCg==" workbookSpinCount="100000" lockStructure="1"/>
  <bookViews>
    <workbookView xWindow="0" yWindow="0" windowWidth="28800" windowHeight="12300"/>
  </bookViews>
  <sheets>
    <sheet name="Herleitung Pauschale " sheetId="3" r:id="rId1"/>
    <sheet name="PK Projekt FITiS 2.0" sheetId="16" r:id="rId2"/>
    <sheet name="Vergütung zil" sheetId="17" r:id="rId3"/>
  </sheets>
  <definedNames>
    <definedName name="_xlnm.Print_Area" localSheetId="0">'Herleitung Pauschale '!$A$1:$K$28</definedName>
    <definedName name="_xlnm.Print_Area" localSheetId="1">'PK Projekt FITiS 2.0'!$A$1:$I$11</definedName>
    <definedName name="_xlnm.Print_Area" localSheetId="2">'Vergütung zil'!$A$1:$H$13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J12" i="3"/>
  <c r="J10" i="3"/>
  <c r="J8" i="3"/>
  <c r="D8" i="17" l="1"/>
  <c r="D7" i="17"/>
  <c r="D9" i="17" s="1"/>
  <c r="D11" i="17" s="1"/>
  <c r="G7" i="16" l="1"/>
  <c r="G6" i="16" l="1"/>
  <c r="D6" i="16"/>
  <c r="G9" i="16" l="1"/>
  <c r="G25" i="3"/>
  <c r="J14" i="3" l="1"/>
  <c r="G27" i="3"/>
  <c r="G26" i="3"/>
  <c r="G21" i="3"/>
  <c r="G22" i="3" s="1"/>
  <c r="G23" i="3" s="1"/>
  <c r="G13" i="3"/>
  <c r="J18" i="3" l="1"/>
  <c r="G7" i="3"/>
  <c r="G8" i="3"/>
  <c r="G9" i="3"/>
  <c r="G10" i="3"/>
  <c r="G11" i="3"/>
  <c r="G12" i="3"/>
  <c r="G14" i="3"/>
  <c r="G15" i="3"/>
  <c r="G16" i="3"/>
  <c r="D9" i="3"/>
  <c r="E9" i="3" s="1"/>
  <c r="D15" i="3"/>
  <c r="E15" i="3" s="1"/>
  <c r="E8" i="3"/>
  <c r="D14" i="3"/>
  <c r="E14" i="3" s="1"/>
  <c r="D7" i="3"/>
  <c r="E7" i="3" s="1"/>
  <c r="D12" i="3"/>
  <c r="E12" i="3" s="1"/>
  <c r="D13" i="3"/>
  <c r="E13" i="3" s="1"/>
  <c r="D11" i="3"/>
  <c r="E11" i="3" s="1"/>
  <c r="D10" i="3"/>
  <c r="E10" i="3" s="1"/>
  <c r="D16" i="3"/>
  <c r="E16" i="3" s="1"/>
</calcChain>
</file>

<file path=xl/sharedStrings.xml><?xml version="1.0" encoding="utf-8"?>
<sst xmlns="http://schemas.openxmlformats.org/spreadsheetml/2006/main" count="43" uniqueCount="36">
  <si>
    <t>Anzahl Kinder</t>
  </si>
  <si>
    <t>Anteil des Fallmanagements des Trägers für Organisation (pro Kind)</t>
  </si>
  <si>
    <t>Basissteigerung zum 01.01.2025
(siehe Vereinbarung pauschales Vergütungsverfahren 2024)</t>
  </si>
  <si>
    <t>Wert aus Basisleistung I zum 01.01.2025</t>
  </si>
  <si>
    <t>Wert Fachkräfte aus Basisleistung I zum 01.08.2024</t>
  </si>
  <si>
    <t>Zuschlag für Fortbildung in Höhe von 0,75% der PK</t>
  </si>
  <si>
    <t>Zuschlag für Overhead in Höhe von 10% der PK</t>
  </si>
  <si>
    <t>Gesamtsumme</t>
  </si>
  <si>
    <t>JAZ (h) einer 39 Std/Woche- Kraft</t>
  </si>
  <si>
    <t>Entgelt je Stunde für eine Nichtfachkraft</t>
  </si>
  <si>
    <t>Basisbetrag pro Kind</t>
  </si>
  <si>
    <t>Summe 1</t>
  </si>
  <si>
    <t>Zuschlag für Fortbildung auf die Personalkosten</t>
  </si>
  <si>
    <t>Jahres-AG-Brutto Fachkraft gemäß Basisleistung I</t>
  </si>
  <si>
    <t>Fachberatung FITiS 2.0 pro Kind</t>
  </si>
  <si>
    <t xml:space="preserve">Anteil des Fallmanagements des Trägers und der Einrichtung für Organisation pro Kind </t>
  </si>
  <si>
    <t>Wert Ergänzungskraft auf der Basis S4/3</t>
  </si>
  <si>
    <t>Grundwert Personalkosten (PK) entspr. Anlage B4</t>
  </si>
  <si>
    <t>Anteil an FITiS 2.0-Stunden</t>
  </si>
  <si>
    <t>Wert FITiS 2.0 = Mischkalkulation (FK/Ergänzungskraft)
(Stand 01.01.25)</t>
  </si>
  <si>
    <t>Nichtfachkraft (S3/3)</t>
  </si>
  <si>
    <t>die Kalkulationseckwerte der Personalkosten entsprechen der jeweils aktuellen Version der Anlage B4</t>
  </si>
  <si>
    <t>Jahres-AG-Brutto bei 39 Stunden</t>
  </si>
  <si>
    <t>Mischkalkulation auf der Basis TVöD-SuE aus:
  - 70% Fachkraft (EG S8b Stufe 3) und
  - 30% Ergänzungskraft (EG S4 Stufe 3)</t>
  </si>
  <si>
    <t>Ermittlung der Vergütung für ziL ab dem 01.01.2025</t>
  </si>
  <si>
    <t xml:space="preserve">Berechnungsgrundlage Projekt FITiS 2.0 </t>
  </si>
  <si>
    <r>
      <rPr>
        <b/>
        <sz val="16"/>
        <color theme="1"/>
        <rFont val="Calibri"/>
        <family val="2"/>
        <scheme val="minor"/>
      </rPr>
      <t>Ermittlung der Personalkosten für das Projekt FITiS 2.0</t>
    </r>
    <r>
      <rPr>
        <b/>
        <sz val="14"/>
        <color theme="1"/>
        <rFont val="Calibri"/>
        <family val="2"/>
        <scheme val="minor"/>
      </rPr>
      <t xml:space="preserve">
die Kalkulationseckwerte der Personalkosten entsprechen der jeweils aktuellen Version der Anlage B4</t>
    </r>
  </si>
  <si>
    <t>Gesamtpauschale pro Kind pro Kitajahr</t>
  </si>
  <si>
    <r>
      <t xml:space="preserve">Fachberatung FITiS 2.0
</t>
    </r>
    <r>
      <rPr>
        <sz val="9"/>
        <color theme="1"/>
        <rFont val="Calibri"/>
        <family val="2"/>
        <scheme val="minor"/>
      </rPr>
      <t>(pro Kind - wird direkt an den SV oder an die trägereigene Fachberatung FITiS 2.0 gezahlt)</t>
    </r>
  </si>
  <si>
    <t>Stand:</t>
  </si>
  <si>
    <t xml:space="preserve"> 26.02.2025</t>
  </si>
  <si>
    <t>monatl. Betrag</t>
  </si>
  <si>
    <r>
      <t xml:space="preserve">Pauschale pro Kind / Jahr
</t>
    </r>
    <r>
      <rPr>
        <sz val="11"/>
        <color theme="1"/>
        <rFont val="Calibri"/>
        <family val="2"/>
        <scheme val="minor"/>
      </rPr>
      <t>(ohne Fachberatung)</t>
    </r>
  </si>
  <si>
    <t>Pauschale mit allen oben genannten kindbez. Zuschlägen
(auf einen durch 12 Monate teilbaren Betrag aufgerundet)</t>
  </si>
  <si>
    <r>
      <t xml:space="preserve">FITiS 2.0-Stunden
</t>
    </r>
    <r>
      <rPr>
        <sz val="11"/>
        <color theme="1"/>
        <rFont val="Calibri"/>
        <family val="2"/>
        <scheme val="minor"/>
      </rPr>
      <t>(pro Woche)</t>
    </r>
  </si>
  <si>
    <r>
      <t xml:space="preserve">FITiS 2.0-Stunden </t>
    </r>
    <r>
      <rPr>
        <sz val="11"/>
        <color theme="1"/>
        <rFont val="Calibri"/>
        <family val="2"/>
        <scheme val="minor"/>
      </rPr>
      <t>(pro Woche)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</si>
</sst>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Protection="1"/>
    <xf numFmtId="164" fontId="2" fillId="4" borderId="5" xfId="0" applyNumberFormat="1" applyFont="1" applyFill="1" applyBorder="1" applyProtection="1"/>
    <xf numFmtId="0" fontId="0" fillId="4" borderId="5" xfId="0" applyFill="1" applyBorder="1" applyProtection="1"/>
    <xf numFmtId="0" fontId="0" fillId="4" borderId="4" xfId="0" applyFill="1" applyBorder="1" applyProtection="1"/>
    <xf numFmtId="0" fontId="0" fillId="4" borderId="8" xfId="0" applyFill="1" applyBorder="1" applyProtection="1"/>
    <xf numFmtId="0" fontId="0" fillId="4" borderId="10" xfId="0" applyFill="1" applyBorder="1" applyAlignment="1" applyProtection="1">
      <alignment vertical="center"/>
    </xf>
    <xf numFmtId="164" fontId="0" fillId="0" borderId="0" xfId="0" applyNumberFormat="1" applyProtection="1"/>
    <xf numFmtId="10" fontId="0" fillId="5" borderId="0" xfId="0" applyNumberForma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164" fontId="0" fillId="5" borderId="5" xfId="0" applyNumberFormat="1" applyFill="1" applyBorder="1" applyAlignment="1" applyProtection="1">
      <alignment vertical="center"/>
    </xf>
    <xf numFmtId="0" fontId="3" fillId="0" borderId="0" xfId="0" applyFont="1" applyBorder="1" applyProtection="1"/>
    <xf numFmtId="0" fontId="0" fillId="5" borderId="12" xfId="0" applyFill="1" applyBorder="1" applyProtection="1"/>
    <xf numFmtId="8" fontId="0" fillId="5" borderId="13" xfId="0" applyNumberFormat="1" applyFill="1" applyBorder="1" applyAlignment="1" applyProtection="1">
      <alignment vertical="center"/>
    </xf>
    <xf numFmtId="8" fontId="0" fillId="5" borderId="5" xfId="0" applyNumberFormat="1" applyFill="1" applyBorder="1" applyAlignment="1" applyProtection="1">
      <alignment vertical="center"/>
    </xf>
    <xf numFmtId="0" fontId="0" fillId="0" borderId="0" xfId="0" applyBorder="1" applyProtection="1"/>
    <xf numFmtId="10" fontId="0" fillId="5" borderId="7" xfId="1" applyNumberFormat="1" applyFont="1" applyFill="1" applyBorder="1" applyAlignment="1" applyProtection="1">
      <alignment vertical="center"/>
    </xf>
    <xf numFmtId="43" fontId="0" fillId="5" borderId="7" xfId="0" applyNumberFormat="1" applyFill="1" applyBorder="1" applyAlignment="1" applyProtection="1">
      <alignment horizontal="center" vertical="center"/>
    </xf>
    <xf numFmtId="8" fontId="0" fillId="5" borderId="8" xfId="0" applyNumberFormat="1" applyFill="1" applyBorder="1" applyAlignment="1" applyProtection="1">
      <alignment vertical="center"/>
    </xf>
    <xf numFmtId="0" fontId="0" fillId="9" borderId="0" xfId="0" applyFill="1" applyBorder="1" applyProtection="1"/>
    <xf numFmtId="8" fontId="4" fillId="0" borderId="9" xfId="0" applyNumberFormat="1" applyFont="1" applyFill="1" applyBorder="1" applyAlignment="1" applyProtection="1">
      <alignment horizontal="right" vertical="center" wrapText="1"/>
    </xf>
    <xf numFmtId="0" fontId="2" fillId="0" borderId="9" xfId="0" applyFont="1" applyFill="1" applyBorder="1" applyAlignment="1" applyProtection="1">
      <alignment vertical="center" wrapText="1"/>
    </xf>
    <xf numFmtId="10" fontId="4" fillId="0" borderId="9" xfId="0" applyNumberFormat="1" applyFont="1" applyFill="1" applyBorder="1" applyAlignment="1" applyProtection="1">
      <alignment horizontal="right" vertical="center" wrapText="1"/>
    </xf>
    <xf numFmtId="8" fontId="0" fillId="9" borderId="0" xfId="0" applyNumberForma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0" fontId="8" fillId="9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9" borderId="0" xfId="0" applyFill="1" applyBorder="1" applyAlignment="1" applyProtection="1"/>
    <xf numFmtId="0" fontId="0" fillId="0" borderId="0" xfId="0" applyAlignment="1" applyProtection="1"/>
    <xf numFmtId="0" fontId="0" fillId="9" borderId="0" xfId="0" applyFill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/>
    </xf>
    <xf numFmtId="10" fontId="4" fillId="3" borderId="9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2" fillId="0" borderId="9" xfId="0" applyFont="1" applyBorder="1" applyAlignment="1" applyProtection="1">
      <alignment vertical="center" wrapText="1"/>
    </xf>
    <xf numFmtId="0" fontId="0" fillId="5" borderId="0" xfId="0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vertical="center"/>
    </xf>
    <xf numFmtId="164" fontId="2" fillId="5" borderId="8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right" vertical="center"/>
    </xf>
    <xf numFmtId="14" fontId="8" fillId="2" borderId="3" xfId="0" applyNumberFormat="1" applyFont="1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center"/>
    </xf>
    <xf numFmtId="164" fontId="0" fillId="3" borderId="15" xfId="0" applyNumberFormat="1" applyFill="1" applyBorder="1" applyProtection="1"/>
    <xf numFmtId="164" fontId="0" fillId="3" borderId="15" xfId="0" applyNumberFormat="1" applyFill="1" applyBorder="1" applyAlignment="1" applyProtection="1">
      <alignment horizontal="center"/>
    </xf>
    <xf numFmtId="2" fontId="0" fillId="3" borderId="11" xfId="0" applyNumberFormat="1" applyFill="1" applyBorder="1" applyAlignment="1" applyProtection="1">
      <alignment horizontal="center"/>
    </xf>
    <xf numFmtId="2" fontId="0" fillId="3" borderId="15" xfId="0" applyNumberFormat="1" applyFill="1" applyBorder="1" applyAlignment="1" applyProtection="1">
      <alignment horizontal="center"/>
    </xf>
    <xf numFmtId="164" fontId="0" fillId="3" borderId="15" xfId="0" applyNumberFormat="1" applyFill="1" applyBorder="1" applyAlignment="1" applyProtection="1">
      <alignment horizontal="right"/>
    </xf>
    <xf numFmtId="0" fontId="2" fillId="3" borderId="10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2" fontId="0" fillId="5" borderId="9" xfId="0" applyNumberFormat="1" applyFill="1" applyBorder="1" applyAlignment="1" applyProtection="1">
      <alignment horizontal="center" vertical="center"/>
    </xf>
    <xf numFmtId="0" fontId="2" fillId="7" borderId="9" xfId="0" applyFont="1" applyFill="1" applyBorder="1" applyAlignment="1" applyProtection="1">
      <alignment vertical="center" wrapText="1"/>
    </xf>
    <xf numFmtId="8" fontId="6" fillId="6" borderId="9" xfId="0" applyNumberFormat="1" applyFont="1" applyFill="1" applyBorder="1" applyAlignment="1" applyProtection="1">
      <alignment horizontal="center" vertical="center"/>
    </xf>
    <xf numFmtId="0" fontId="6" fillId="8" borderId="14" xfId="0" applyFont="1" applyFill="1" applyBorder="1" applyAlignment="1" applyProtection="1">
      <alignment vertical="center" wrapText="1"/>
    </xf>
    <xf numFmtId="14" fontId="3" fillId="8" borderId="12" xfId="0" applyNumberFormat="1" applyFont="1" applyFill="1" applyBorder="1" applyAlignment="1" applyProtection="1">
      <alignment horizontal="right" vertical="center" wrapText="1"/>
    </xf>
    <xf numFmtId="14" fontId="3" fillId="8" borderId="13" xfId="0" applyNumberFormat="1" applyFont="1" applyFill="1" applyBorder="1" applyAlignment="1" applyProtection="1">
      <alignment horizontal="center" vertical="center" wrapText="1"/>
    </xf>
    <xf numFmtId="0" fontId="0" fillId="9" borderId="6" xfId="0" applyFill="1" applyBorder="1" applyProtection="1"/>
    <xf numFmtId="0" fontId="0" fillId="9" borderId="5" xfId="0" applyFill="1" applyBorder="1" applyProtection="1"/>
    <xf numFmtId="0" fontId="0" fillId="9" borderId="4" xfId="0" applyFill="1" applyBorder="1" applyProtection="1"/>
    <xf numFmtId="0" fontId="0" fillId="9" borderId="7" xfId="0" applyFill="1" applyBorder="1" applyProtection="1"/>
    <xf numFmtId="0" fontId="0" fillId="9" borderId="8" xfId="0" applyFill="1" applyBorder="1" applyProtection="1"/>
    <xf numFmtId="0" fontId="3" fillId="8" borderId="12" xfId="0" applyFont="1" applyFill="1" applyBorder="1" applyAlignment="1" applyProtection="1">
      <alignment horizontal="right" vertical="center"/>
    </xf>
    <xf numFmtId="14" fontId="3" fillId="8" borderId="13" xfId="0" applyNumberFormat="1" applyFont="1" applyFill="1" applyBorder="1" applyAlignment="1" applyProtection="1">
      <alignment horizontal="left" vertical="center"/>
    </xf>
    <xf numFmtId="0" fontId="6" fillId="8" borderId="5" xfId="0" applyFont="1" applyFill="1" applyBorder="1" applyAlignment="1" applyProtection="1">
      <alignment vertical="center"/>
    </xf>
    <xf numFmtId="0" fontId="0" fillId="9" borderId="6" xfId="0" applyFill="1" applyBorder="1" applyAlignment="1" applyProtection="1"/>
    <xf numFmtId="0" fontId="0" fillId="9" borderId="5" xfId="0" applyFill="1" applyBorder="1" applyAlignment="1" applyProtection="1"/>
    <xf numFmtId="0" fontId="0" fillId="9" borderId="6" xfId="0" applyFill="1" applyBorder="1" applyAlignment="1" applyProtection="1">
      <alignment horizontal="right" vertical="center"/>
    </xf>
    <xf numFmtId="0" fontId="0" fillId="9" borderId="5" xfId="0" applyFill="1" applyBorder="1" applyAlignment="1" applyProtection="1">
      <alignment horizontal="right" vertical="center"/>
    </xf>
    <xf numFmtId="0" fontId="8" fillId="9" borderId="6" xfId="0" applyFont="1" applyFill="1" applyBorder="1" applyAlignment="1" applyProtection="1">
      <alignment vertical="center"/>
    </xf>
    <xf numFmtId="0" fontId="8" fillId="9" borderId="5" xfId="0" applyFont="1" applyFill="1" applyBorder="1" applyAlignment="1" applyProtection="1">
      <alignment vertical="center"/>
    </xf>
    <xf numFmtId="0" fontId="0" fillId="0" borderId="14" xfId="0" applyBorder="1" applyProtection="1"/>
    <xf numFmtId="0" fontId="0" fillId="0" borderId="13" xfId="0" applyBorder="1" applyProtection="1"/>
    <xf numFmtId="8" fontId="0" fillId="0" borderId="6" xfId="0" applyNumberFormat="1" applyBorder="1" applyProtection="1"/>
    <xf numFmtId="8" fontId="0" fillId="0" borderId="5" xfId="0" applyNumberFormat="1" applyBorder="1" applyProtection="1"/>
    <xf numFmtId="0" fontId="0" fillId="0" borderId="6" xfId="0" applyBorder="1" applyProtection="1"/>
    <xf numFmtId="0" fontId="0" fillId="0" borderId="10" xfId="0" applyBorder="1" applyAlignment="1" applyProtection="1"/>
    <xf numFmtId="8" fontId="0" fillId="0" borderId="11" xfId="0" applyNumberFormat="1" applyBorder="1" applyAlignment="1" applyProtection="1"/>
    <xf numFmtId="0" fontId="0" fillId="0" borderId="6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6" fillId="6" borderId="9" xfId="0" applyFont="1" applyFill="1" applyBorder="1" applyAlignment="1" applyProtection="1">
      <alignment vertical="center"/>
    </xf>
    <xf numFmtId="8" fontId="6" fillId="3" borderId="9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horizontal="left" vertical="center" wrapText="1"/>
    </xf>
    <xf numFmtId="0" fontId="0" fillId="5" borderId="6" xfId="0" applyFill="1" applyBorder="1" applyAlignment="1" applyProtection="1">
      <alignment horizontal="left" vertical="center"/>
    </xf>
    <xf numFmtId="0" fontId="0" fillId="5" borderId="0" xfId="0" applyFill="1" applyBorder="1" applyAlignment="1" applyProtection="1">
      <alignment horizontal="left" vertical="center"/>
    </xf>
    <xf numFmtId="0" fontId="0" fillId="5" borderId="4" xfId="0" applyFill="1" applyBorder="1" applyAlignment="1" applyProtection="1">
      <alignment horizontal="left" vertical="center" wrapText="1"/>
    </xf>
    <xf numFmtId="0" fontId="0" fillId="5" borderId="7" xfId="0" applyFill="1" applyBorder="1" applyAlignment="1" applyProtection="1">
      <alignment horizontal="left" vertical="center" wrapText="1"/>
    </xf>
    <xf numFmtId="0" fontId="0" fillId="5" borderId="14" xfId="0" applyFont="1" applyFill="1" applyBorder="1" applyAlignment="1" applyProtection="1">
      <alignment horizontal="left" vertical="center" wrapText="1"/>
    </xf>
    <xf numFmtId="0" fontId="0" fillId="5" borderId="12" xfId="0" applyFont="1" applyFill="1" applyBorder="1" applyAlignment="1" applyProtection="1">
      <alignment horizontal="left" vertical="center" wrapText="1"/>
    </xf>
    <xf numFmtId="0" fontId="0" fillId="5" borderId="13" xfId="0" applyFont="1" applyFill="1" applyBorder="1" applyAlignment="1" applyProtection="1">
      <alignment horizontal="left" vertical="center" wrapText="1"/>
    </xf>
    <xf numFmtId="0" fontId="0" fillId="5" borderId="6" xfId="0" applyFont="1" applyFill="1" applyBorder="1" applyAlignment="1" applyProtection="1">
      <alignment horizontal="left" vertical="top" wrapText="1"/>
    </xf>
    <xf numFmtId="0" fontId="0" fillId="5" borderId="0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left" wrapText="1"/>
    </xf>
    <xf numFmtId="0" fontId="5" fillId="5" borderId="14" xfId="0" applyFont="1" applyFill="1" applyBorder="1" applyAlignment="1" applyProtection="1">
      <alignment horizontal="left" vertical="center"/>
    </xf>
    <xf numFmtId="0" fontId="5" fillId="5" borderId="12" xfId="0" applyFont="1" applyFill="1" applyBorder="1" applyAlignment="1" applyProtection="1">
      <alignment horizontal="left" vertical="center"/>
    </xf>
    <xf numFmtId="164" fontId="2" fillId="4" borderId="5" xfId="0" applyNumberFormat="1" applyFont="1" applyFill="1" applyBorder="1" applyAlignment="1" applyProtection="1">
      <alignment horizontal="right" vertical="center"/>
    </xf>
    <xf numFmtId="0" fontId="0" fillId="4" borderId="14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164" fontId="0" fillId="4" borderId="13" xfId="0" applyNumberFormat="1" applyFill="1" applyBorder="1" applyAlignment="1" applyProtection="1">
      <alignment horizontal="right" vertical="center"/>
    </xf>
    <xf numFmtId="164" fontId="0" fillId="4" borderId="5" xfId="0" applyNumberFormat="1" applyFill="1" applyBorder="1" applyAlignment="1" applyProtection="1">
      <alignment horizontal="right" vertical="center"/>
    </xf>
    <xf numFmtId="0" fontId="0" fillId="4" borderId="6" xfId="0" applyFill="1" applyBorder="1" applyAlignment="1" applyProtection="1">
      <alignment horizontal="left" vertical="top"/>
    </xf>
    <xf numFmtId="164" fontId="0" fillId="4" borderId="5" xfId="0" applyNumberFormat="1" applyFill="1" applyBorder="1" applyAlignment="1" applyProtection="1">
      <alignment horizontal="right" vertical="top"/>
    </xf>
    <xf numFmtId="0" fontId="0" fillId="4" borderId="6" xfId="0" applyFill="1" applyBorder="1" applyAlignment="1" applyProtection="1">
      <alignment horizontal="left" vertical="top" wrapText="1"/>
    </xf>
    <xf numFmtId="0" fontId="6" fillId="8" borderId="12" xfId="0" applyFont="1" applyFill="1" applyBorder="1" applyAlignment="1" applyProtection="1">
      <alignment horizontal="center" vertical="center" wrapText="1"/>
    </xf>
    <xf numFmtId="0" fontId="6" fillId="8" borderId="6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</xf>
    <xf numFmtId="0" fontId="9" fillId="8" borderId="12" xfId="0" applyFont="1" applyFill="1" applyBorder="1" applyAlignment="1" applyProtection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tabSelected="1" view="pageLayout" zoomScaleNormal="115" workbookViewId="0">
      <selection activeCell="I31" sqref="I31"/>
    </sheetView>
  </sheetViews>
  <sheetFormatPr baseColWidth="10" defaultColWidth="11.453125" defaultRowHeight="14.5" x14ac:dyDescent="0.35"/>
  <cols>
    <col min="1" max="1" width="4.26953125" style="18" customWidth="1"/>
    <col min="2" max="2" width="13.1796875" style="3" bestFit="1" customWidth="1"/>
    <col min="3" max="3" width="8.26953125" style="3" customWidth="1"/>
    <col min="4" max="4" width="19.1796875" style="3" customWidth="1"/>
    <col min="5" max="5" width="14" style="3" customWidth="1"/>
    <col min="6" max="6" width="4.54296875" style="3" customWidth="1"/>
    <col min="7" max="7" width="16.7265625" style="3" customWidth="1"/>
    <col min="8" max="8" width="5" style="3" customWidth="1"/>
    <col min="9" max="9" width="70" style="3" customWidth="1"/>
    <col min="10" max="10" width="17.1796875" style="3" customWidth="1"/>
    <col min="11" max="11" width="3.7265625" style="3" customWidth="1"/>
    <col min="12" max="12" width="24.54296875" style="3" customWidth="1"/>
    <col min="13" max="15" width="11.453125" style="3"/>
    <col min="16" max="16" width="47.81640625" style="3" bestFit="1" customWidth="1"/>
    <col min="17" max="17" width="8.453125" style="3" bestFit="1" customWidth="1"/>
    <col min="18" max="18" width="18.54296875" style="3" bestFit="1" customWidth="1"/>
    <col min="19" max="16384" width="11.453125" style="3"/>
  </cols>
  <sheetData>
    <row r="1" spans="1:20" ht="15" thickBot="1" x14ac:dyDescent="0.4">
      <c r="A1" s="4"/>
      <c r="B1" s="2"/>
      <c r="C1" s="2"/>
      <c r="D1" s="2"/>
      <c r="E1" s="2"/>
      <c r="F1" s="2"/>
      <c r="G1" s="2"/>
      <c r="H1" s="2"/>
      <c r="I1" s="2"/>
      <c r="J1" s="2"/>
    </row>
    <row r="2" spans="1:20" s="40" customFormat="1" ht="24" customHeight="1" thickBot="1" x14ac:dyDescent="0.4">
      <c r="A2" s="39"/>
      <c r="B2" s="107" t="s">
        <v>25</v>
      </c>
      <c r="C2" s="108"/>
      <c r="D2" s="108"/>
      <c r="E2" s="108"/>
      <c r="F2" s="108"/>
      <c r="G2" s="108"/>
      <c r="H2" s="108"/>
      <c r="I2" s="52" t="s">
        <v>29</v>
      </c>
      <c r="J2" s="53" t="s">
        <v>30</v>
      </c>
    </row>
    <row r="3" spans="1:20" ht="12" customHeight="1" x14ac:dyDescent="0.35">
      <c r="A3" s="4"/>
      <c r="B3" s="37"/>
      <c r="C3" s="37"/>
      <c r="D3" s="37"/>
      <c r="E3" s="37"/>
      <c r="F3" s="37"/>
      <c r="G3" s="37"/>
      <c r="H3" s="37"/>
      <c r="I3" s="37"/>
      <c r="J3" s="37"/>
    </row>
    <row r="4" spans="1:20" s="32" customFormat="1" ht="19.899999999999999" customHeight="1" x14ac:dyDescent="0.35">
      <c r="A4" s="41"/>
      <c r="C4" s="51"/>
      <c r="D4" s="51" t="s">
        <v>21</v>
      </c>
      <c r="E4" s="51"/>
      <c r="F4" s="51"/>
      <c r="G4" s="51"/>
      <c r="H4" s="51"/>
      <c r="I4" s="51"/>
      <c r="J4" s="51"/>
    </row>
    <row r="5" spans="1:20" ht="24" customHeight="1" x14ac:dyDescent="0.35">
      <c r="A5" s="4"/>
      <c r="B5" s="4"/>
      <c r="C5" s="4"/>
      <c r="D5" s="4"/>
      <c r="E5" s="4"/>
      <c r="F5" s="4"/>
      <c r="G5" s="4"/>
      <c r="H5" s="4"/>
      <c r="O5" s="27"/>
      <c r="P5" s="27"/>
      <c r="Q5" s="27"/>
      <c r="R5" s="27"/>
      <c r="S5" s="27"/>
      <c r="T5" s="27"/>
    </row>
    <row r="6" spans="1:20" ht="40.15" customHeight="1" x14ac:dyDescent="0.35">
      <c r="A6" s="4"/>
      <c r="B6" s="60" t="s">
        <v>0</v>
      </c>
      <c r="C6" s="109" t="s">
        <v>32</v>
      </c>
      <c r="D6" s="110"/>
      <c r="E6" s="61" t="s">
        <v>31</v>
      </c>
      <c r="F6" s="61"/>
      <c r="G6" s="94" t="s">
        <v>34</v>
      </c>
      <c r="H6" s="4"/>
      <c r="I6" s="62" t="s">
        <v>35</v>
      </c>
      <c r="J6" s="63">
        <v>4.5</v>
      </c>
      <c r="O6" s="27"/>
      <c r="P6" s="27"/>
      <c r="Q6" s="27"/>
      <c r="R6" s="27"/>
      <c r="S6" s="27"/>
      <c r="T6" s="27"/>
    </row>
    <row r="7" spans="1:20" x14ac:dyDescent="0.35">
      <c r="A7" s="4"/>
      <c r="B7" s="54">
        <v>1</v>
      </c>
      <c r="C7" s="55"/>
      <c r="D7" s="56">
        <f t="shared" ref="D7:D16" si="0">(B7*$J$12)</f>
        <v>8644.3200000000015</v>
      </c>
      <c r="E7" s="59">
        <f>D7/12</f>
        <v>720.36000000000013</v>
      </c>
      <c r="F7" s="55"/>
      <c r="G7" s="57">
        <f t="shared" ref="G7:G16" si="1">(B7*$J$6)</f>
        <v>4.5</v>
      </c>
      <c r="H7" s="4"/>
      <c r="O7" s="27"/>
      <c r="P7" s="28"/>
      <c r="Q7" s="28"/>
      <c r="R7" s="28"/>
      <c r="S7" s="28"/>
      <c r="T7" s="27"/>
    </row>
    <row r="8" spans="1:20" x14ac:dyDescent="0.35">
      <c r="A8" s="4"/>
      <c r="B8" s="54">
        <v>2</v>
      </c>
      <c r="C8" s="55"/>
      <c r="D8" s="56">
        <f>(B8*$J$12)</f>
        <v>17288.640000000003</v>
      </c>
      <c r="E8" s="59">
        <f t="shared" ref="E8:E16" si="2">D8/12</f>
        <v>1440.7200000000003</v>
      </c>
      <c r="F8" s="55"/>
      <c r="G8" s="57">
        <f t="shared" si="1"/>
        <v>9</v>
      </c>
      <c r="H8" s="4"/>
      <c r="I8" s="115" t="s">
        <v>10</v>
      </c>
      <c r="J8" s="117">
        <f>ROUND(G23/39*J6,2)</f>
        <v>7763.52</v>
      </c>
      <c r="O8" s="27"/>
      <c r="P8" s="28"/>
      <c r="Q8" s="28"/>
      <c r="R8" s="28"/>
      <c r="S8" s="28"/>
      <c r="T8" s="27"/>
    </row>
    <row r="9" spans="1:20" x14ac:dyDescent="0.35">
      <c r="A9" s="4"/>
      <c r="B9" s="54">
        <v>3</v>
      </c>
      <c r="C9" s="55"/>
      <c r="D9" s="56">
        <f t="shared" si="0"/>
        <v>25932.960000000006</v>
      </c>
      <c r="E9" s="59">
        <f t="shared" si="2"/>
        <v>2161.0800000000004</v>
      </c>
      <c r="F9" s="55"/>
      <c r="G9" s="57">
        <f t="shared" si="1"/>
        <v>13.5</v>
      </c>
      <c r="H9" s="4"/>
      <c r="I9" s="116"/>
      <c r="J9" s="118"/>
      <c r="O9" s="27"/>
      <c r="P9" s="28"/>
      <c r="Q9" s="28"/>
      <c r="R9" s="28"/>
      <c r="S9" s="28"/>
      <c r="T9" s="27"/>
    </row>
    <row r="10" spans="1:20" x14ac:dyDescent="0.35">
      <c r="A10" s="4"/>
      <c r="B10" s="54">
        <v>4</v>
      </c>
      <c r="C10" s="55"/>
      <c r="D10" s="56">
        <f t="shared" si="0"/>
        <v>34577.280000000006</v>
      </c>
      <c r="E10" s="59">
        <f t="shared" si="2"/>
        <v>2881.4400000000005</v>
      </c>
      <c r="F10" s="55"/>
      <c r="G10" s="57">
        <f t="shared" si="1"/>
        <v>18</v>
      </c>
      <c r="H10" s="4"/>
      <c r="I10" s="119" t="s">
        <v>1</v>
      </c>
      <c r="J10" s="120">
        <f>ROUND(E26*G25,2)</f>
        <v>880.76</v>
      </c>
      <c r="O10" s="27"/>
      <c r="P10" s="28"/>
      <c r="Q10" s="28"/>
      <c r="R10" s="28"/>
      <c r="S10" s="28"/>
      <c r="T10" s="27"/>
    </row>
    <row r="11" spans="1:20" x14ac:dyDescent="0.35">
      <c r="A11" s="4"/>
      <c r="B11" s="54">
        <v>5</v>
      </c>
      <c r="C11" s="55"/>
      <c r="D11" s="56">
        <f t="shared" si="0"/>
        <v>43221.600000000006</v>
      </c>
      <c r="E11" s="59">
        <f t="shared" si="2"/>
        <v>3601.8000000000006</v>
      </c>
      <c r="F11" s="55"/>
      <c r="G11" s="57">
        <f t="shared" si="1"/>
        <v>22.5</v>
      </c>
      <c r="H11" s="4"/>
      <c r="I11" s="119"/>
      <c r="J11" s="120"/>
      <c r="O11" s="27"/>
      <c r="P11" s="28"/>
      <c r="Q11" s="28"/>
      <c r="R11" s="28"/>
      <c r="S11" s="28"/>
      <c r="T11" s="27"/>
    </row>
    <row r="12" spans="1:20" x14ac:dyDescent="0.35">
      <c r="A12" s="4"/>
      <c r="B12" s="54">
        <v>6</v>
      </c>
      <c r="C12" s="55"/>
      <c r="D12" s="56">
        <f t="shared" si="0"/>
        <v>51865.920000000013</v>
      </c>
      <c r="E12" s="59">
        <f t="shared" si="2"/>
        <v>4322.1600000000008</v>
      </c>
      <c r="F12" s="55"/>
      <c r="G12" s="57">
        <f t="shared" si="1"/>
        <v>27</v>
      </c>
      <c r="H12" s="4"/>
      <c r="I12" s="121" t="s">
        <v>33</v>
      </c>
      <c r="J12" s="5">
        <f>J8+J10+0.04</f>
        <v>8644.3200000000015</v>
      </c>
      <c r="O12" s="27"/>
      <c r="P12" s="28"/>
      <c r="Q12" s="28"/>
      <c r="R12" s="28"/>
      <c r="S12" s="28"/>
      <c r="T12" s="27"/>
    </row>
    <row r="13" spans="1:20" x14ac:dyDescent="0.35">
      <c r="A13" s="4"/>
      <c r="B13" s="54">
        <v>7</v>
      </c>
      <c r="C13" s="55"/>
      <c r="D13" s="56">
        <f t="shared" si="0"/>
        <v>60510.240000000013</v>
      </c>
      <c r="E13" s="59">
        <f t="shared" si="2"/>
        <v>5042.5200000000013</v>
      </c>
      <c r="F13" s="55"/>
      <c r="G13" s="57">
        <f t="shared" si="1"/>
        <v>31.5</v>
      </c>
      <c r="H13" s="4"/>
      <c r="I13" s="119"/>
      <c r="J13" s="6"/>
      <c r="O13" s="27"/>
      <c r="P13" s="28"/>
      <c r="Q13" s="28"/>
      <c r="R13" s="28"/>
      <c r="S13" s="28"/>
      <c r="T13" s="27"/>
    </row>
    <row r="14" spans="1:20" x14ac:dyDescent="0.35">
      <c r="A14" s="4"/>
      <c r="B14" s="54">
        <v>8</v>
      </c>
      <c r="C14" s="55"/>
      <c r="D14" s="56">
        <f t="shared" si="0"/>
        <v>69154.560000000012</v>
      </c>
      <c r="E14" s="59">
        <f t="shared" si="2"/>
        <v>5762.880000000001</v>
      </c>
      <c r="F14" s="55"/>
      <c r="G14" s="57">
        <f t="shared" si="1"/>
        <v>36</v>
      </c>
      <c r="H14" s="4"/>
      <c r="I14" s="111" t="s">
        <v>28</v>
      </c>
      <c r="J14" s="114">
        <f>E27*G25</f>
        <v>151.37984598879999</v>
      </c>
      <c r="O14" s="27"/>
      <c r="P14" s="28"/>
      <c r="Q14" s="28"/>
      <c r="R14" s="28"/>
      <c r="S14" s="28"/>
      <c r="T14" s="27"/>
    </row>
    <row r="15" spans="1:20" x14ac:dyDescent="0.35">
      <c r="A15" s="4"/>
      <c r="B15" s="54">
        <v>9</v>
      </c>
      <c r="C15" s="55"/>
      <c r="D15" s="56">
        <f t="shared" si="0"/>
        <v>77798.880000000019</v>
      </c>
      <c r="E15" s="59">
        <f t="shared" si="2"/>
        <v>6483.2400000000016</v>
      </c>
      <c r="F15" s="55"/>
      <c r="G15" s="57">
        <f t="shared" si="1"/>
        <v>40.5</v>
      </c>
      <c r="H15" s="4"/>
      <c r="I15" s="111"/>
      <c r="J15" s="114"/>
      <c r="O15" s="27"/>
      <c r="P15" s="28"/>
      <c r="Q15" s="28"/>
      <c r="R15" s="28"/>
      <c r="S15" s="28"/>
      <c r="T15" s="27"/>
    </row>
    <row r="16" spans="1:20" x14ac:dyDescent="0.35">
      <c r="A16" s="4"/>
      <c r="B16" s="54">
        <v>10</v>
      </c>
      <c r="C16" s="55"/>
      <c r="D16" s="56">
        <f t="shared" si="0"/>
        <v>86443.200000000012</v>
      </c>
      <c r="E16" s="59">
        <f t="shared" si="2"/>
        <v>7203.6000000000013</v>
      </c>
      <c r="F16" s="58"/>
      <c r="G16" s="57">
        <f t="shared" si="1"/>
        <v>45</v>
      </c>
      <c r="H16" s="4"/>
      <c r="I16" s="7"/>
      <c r="J16" s="8"/>
      <c r="O16" s="27"/>
      <c r="P16" s="28"/>
      <c r="Q16" s="28"/>
      <c r="R16" s="28"/>
      <c r="S16" s="28"/>
      <c r="T16" s="27"/>
    </row>
    <row r="17" spans="1:20" ht="13.9" customHeight="1" x14ac:dyDescent="0.35">
      <c r="A17" s="4"/>
      <c r="B17" s="4"/>
      <c r="C17" s="4"/>
      <c r="D17" s="4"/>
      <c r="E17" s="4"/>
      <c r="F17" s="4"/>
      <c r="G17" s="4"/>
      <c r="H17" s="4"/>
      <c r="O17" s="27"/>
      <c r="P17" s="28"/>
      <c r="Q17" s="28"/>
      <c r="R17" s="28"/>
      <c r="S17" s="28"/>
      <c r="T17" s="27"/>
    </row>
    <row r="18" spans="1:20" ht="21" customHeight="1" x14ac:dyDescent="0.35">
      <c r="A18" s="4"/>
      <c r="B18" s="4"/>
      <c r="C18" s="4"/>
      <c r="D18" s="4"/>
      <c r="E18" s="4"/>
      <c r="F18" s="4"/>
      <c r="G18" s="4"/>
      <c r="H18" s="4"/>
      <c r="I18" s="9" t="s">
        <v>27</v>
      </c>
      <c r="J18" s="1">
        <f>J12+J14</f>
        <v>8795.6998459888018</v>
      </c>
      <c r="O18" s="27"/>
      <c r="P18" s="28"/>
      <c r="Q18" s="28"/>
      <c r="R18" s="28"/>
      <c r="S18" s="28"/>
      <c r="T18" s="27"/>
    </row>
    <row r="19" spans="1:20" ht="13.9" customHeight="1" x14ac:dyDescent="0.35">
      <c r="A19" s="4"/>
      <c r="B19" s="4"/>
      <c r="C19" s="4"/>
      <c r="D19" s="4"/>
      <c r="E19" s="4"/>
      <c r="F19" s="4"/>
      <c r="G19" s="4"/>
      <c r="H19" s="4"/>
      <c r="I19" s="10"/>
      <c r="J19" s="10"/>
      <c r="O19" s="27"/>
      <c r="P19" s="28"/>
      <c r="Q19" s="28"/>
      <c r="R19" s="28"/>
      <c r="S19" s="28"/>
      <c r="T19" s="27"/>
    </row>
    <row r="20" spans="1:20" ht="22.15" customHeight="1" x14ac:dyDescent="0.35">
      <c r="B20" s="102" t="s">
        <v>22</v>
      </c>
      <c r="C20" s="103"/>
      <c r="D20" s="103"/>
      <c r="E20" s="103"/>
      <c r="F20" s="103"/>
      <c r="G20" s="104"/>
      <c r="H20" s="4"/>
    </row>
    <row r="21" spans="1:20" ht="49.15" customHeight="1" x14ac:dyDescent="0.35">
      <c r="B21" s="105" t="s">
        <v>23</v>
      </c>
      <c r="C21" s="106"/>
      <c r="D21" s="106"/>
      <c r="E21" s="12"/>
      <c r="F21" s="12"/>
      <c r="G21" s="13">
        <f>'PK Projekt FITiS 2.0'!G9</f>
        <v>66782.946692800004</v>
      </c>
      <c r="H21" s="4"/>
    </row>
    <row r="22" spans="1:20" ht="24" customHeight="1" x14ac:dyDescent="0.35">
      <c r="B22" s="96" t="s">
        <v>12</v>
      </c>
      <c r="C22" s="97"/>
      <c r="D22" s="97"/>
      <c r="E22" s="11">
        <v>7.4999999999999997E-3</v>
      </c>
      <c r="F22" s="12"/>
      <c r="G22" s="13">
        <f>G21*E22</f>
        <v>500.87210019600002</v>
      </c>
      <c r="H22" s="4"/>
    </row>
    <row r="23" spans="1:20" s="30" customFormat="1" ht="24" customHeight="1" x14ac:dyDescent="0.35">
      <c r="A23" s="50"/>
      <c r="B23" s="44" t="s">
        <v>11</v>
      </c>
      <c r="C23" s="45"/>
      <c r="D23" s="45"/>
      <c r="E23" s="46"/>
      <c r="F23" s="46"/>
      <c r="G23" s="47">
        <f>G21+G22</f>
        <v>67283.818792995997</v>
      </c>
      <c r="H23" s="48"/>
      <c r="L23" s="49"/>
      <c r="M23" s="50"/>
    </row>
    <row r="24" spans="1:20" ht="20.149999999999999" customHeight="1" x14ac:dyDescent="0.45">
      <c r="H24" s="4"/>
      <c r="L24" s="14"/>
      <c r="M24" s="18"/>
    </row>
    <row r="25" spans="1:20" ht="24" customHeight="1" x14ac:dyDescent="0.45">
      <c r="B25" s="112" t="s">
        <v>13</v>
      </c>
      <c r="C25" s="113"/>
      <c r="D25" s="113"/>
      <c r="E25" s="15"/>
      <c r="F25" s="15"/>
      <c r="G25" s="16">
        <f>'PK Projekt FITiS 2.0'!D6</f>
        <v>68809.02090399999</v>
      </c>
      <c r="H25" s="4"/>
      <c r="L25" s="14"/>
      <c r="M25" s="18"/>
    </row>
    <row r="26" spans="1:20" ht="24" customHeight="1" x14ac:dyDescent="0.35">
      <c r="B26" s="98" t="s">
        <v>14</v>
      </c>
      <c r="C26" s="99"/>
      <c r="D26" s="99"/>
      <c r="E26" s="11">
        <v>1.2800000000000001E-2</v>
      </c>
      <c r="F26" s="43"/>
      <c r="G26" s="17">
        <f>G25*E26</f>
        <v>880.75546757119992</v>
      </c>
      <c r="H26" s="4"/>
      <c r="L26" s="18"/>
      <c r="M26" s="18"/>
    </row>
    <row r="27" spans="1:20" ht="36" customHeight="1" x14ac:dyDescent="0.35">
      <c r="B27" s="100" t="s">
        <v>15</v>
      </c>
      <c r="C27" s="101"/>
      <c r="D27" s="101"/>
      <c r="E27" s="19">
        <v>2.2000000000000001E-3</v>
      </c>
      <c r="F27" s="20"/>
      <c r="G27" s="21">
        <f>G25*E27</f>
        <v>151.37984598879999</v>
      </c>
      <c r="H27" s="4"/>
    </row>
    <row r="29" spans="1:20" ht="45" customHeight="1" x14ac:dyDescent="0.35">
      <c r="B29" s="95"/>
      <c r="C29" s="95"/>
    </row>
    <row r="30" spans="1:20" x14ac:dyDescent="0.35">
      <c r="B30" s="29"/>
    </row>
    <row r="31" spans="1:20" ht="46.5" customHeight="1" x14ac:dyDescent="0.35">
      <c r="B31" s="95"/>
      <c r="C31" s="95"/>
    </row>
  </sheetData>
  <sheetProtection algorithmName="SHA-512" hashValue="0NI2ZJi4zD40NS14nF/KORamwEmduNrVNcAjJ8RIgs8gry2+iHu3ZslXTJd8t7rM1PVJ8eNgbtL6R8q2Kd3TSQ==" saltValue="QvAis2jzE5GuouSISuqIIQ==" spinCount="100000" sheet="1" objects="1" scenarios="1"/>
  <protectedRanges>
    <protectedRange sqref="F26:F27 J6 G21:H21" name="Arbeitsbereich"/>
  </protectedRanges>
  <mergeCells count="17">
    <mergeCell ref="J14:J15"/>
    <mergeCell ref="I8:I9"/>
    <mergeCell ref="J8:J9"/>
    <mergeCell ref="I10:I11"/>
    <mergeCell ref="J10:J11"/>
    <mergeCell ref="I12:I13"/>
    <mergeCell ref="B2:H2"/>
    <mergeCell ref="B29:C29"/>
    <mergeCell ref="C6:D6"/>
    <mergeCell ref="I14:I15"/>
    <mergeCell ref="B25:D25"/>
    <mergeCell ref="B31:C31"/>
    <mergeCell ref="B22:D22"/>
    <mergeCell ref="B26:D26"/>
    <mergeCell ref="B27:D27"/>
    <mergeCell ref="B20:G20"/>
    <mergeCell ref="B21:D21"/>
  </mergeCells>
  <pageMargins left="0.25" right="0.25" top="0.75" bottom="0.75" header="0.3" footer="0.3"/>
  <pageSetup paperSize="9" scale="74" orientation="landscape" r:id="rId1"/>
  <headerFooter>
    <oddHeader>&amp;LLVR-Dezernat Kinder, Jugend und Familie&amp;CBerechnungsgrundlage Projekt FITiS 2.0&amp;RStand: 26.02.2025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11"/>
  <sheetViews>
    <sheetView showGridLines="0" view="pageLayout" zoomScaleNormal="85" workbookViewId="0">
      <selection activeCell="G22" sqref="G22"/>
    </sheetView>
  </sheetViews>
  <sheetFormatPr baseColWidth="10" defaultColWidth="11.453125" defaultRowHeight="14.5" x14ac:dyDescent="0.35"/>
  <cols>
    <col min="1" max="1" width="6.7265625" style="3" customWidth="1"/>
    <col min="2" max="2" width="14.7265625" style="3" customWidth="1"/>
    <col min="3" max="3" width="56.26953125" style="3" customWidth="1"/>
    <col min="4" max="4" width="15.1796875" style="3" customWidth="1"/>
    <col min="5" max="5" width="7.81640625" style="3" customWidth="1"/>
    <col min="6" max="6" width="54.81640625" style="3" customWidth="1"/>
    <col min="7" max="7" width="16.453125" style="3" customWidth="1"/>
    <col min="8" max="8" width="16.7265625" style="3" customWidth="1"/>
    <col min="9" max="9" width="6.7265625" style="3" customWidth="1"/>
    <col min="10" max="16384" width="11.453125" style="3"/>
  </cols>
  <sheetData>
    <row r="1" spans="2:8" ht="24" customHeight="1" x14ac:dyDescent="0.35"/>
    <row r="2" spans="2:8" s="30" customFormat="1" ht="90.65" customHeight="1" x14ac:dyDescent="0.35">
      <c r="B2" s="66"/>
      <c r="C2" s="122" t="s">
        <v>26</v>
      </c>
      <c r="D2" s="122"/>
      <c r="E2" s="122"/>
      <c r="F2" s="122"/>
      <c r="G2" s="67" t="s">
        <v>29</v>
      </c>
      <c r="H2" s="68">
        <v>45714</v>
      </c>
    </row>
    <row r="3" spans="2:8" ht="33" customHeight="1" x14ac:dyDescent="0.35">
      <c r="B3" s="69"/>
      <c r="C3" s="22"/>
      <c r="D3" s="22"/>
      <c r="E3" s="22"/>
      <c r="F3" s="22"/>
      <c r="G3" s="22"/>
      <c r="H3" s="70"/>
    </row>
    <row r="4" spans="2:8" ht="36" customHeight="1" x14ac:dyDescent="0.35">
      <c r="B4" s="69"/>
      <c r="C4" s="42" t="s">
        <v>4</v>
      </c>
      <c r="D4" s="23">
        <v>67565.81</v>
      </c>
      <c r="E4" s="22"/>
      <c r="F4" s="24" t="s">
        <v>16</v>
      </c>
      <c r="G4" s="23">
        <v>60934.25</v>
      </c>
      <c r="H4" s="70"/>
    </row>
    <row r="5" spans="2:8" ht="48" customHeight="1" x14ac:dyDescent="0.35">
      <c r="B5" s="69"/>
      <c r="C5" s="42" t="s">
        <v>2</v>
      </c>
      <c r="D5" s="25">
        <v>1.84E-2</v>
      </c>
      <c r="E5" s="22"/>
      <c r="F5" s="24" t="s">
        <v>2</v>
      </c>
      <c r="G5" s="25">
        <v>1.84E-2</v>
      </c>
      <c r="H5" s="70"/>
    </row>
    <row r="6" spans="2:8" ht="36" customHeight="1" x14ac:dyDescent="0.35">
      <c r="B6" s="69"/>
      <c r="C6" s="42" t="s">
        <v>3</v>
      </c>
      <c r="D6" s="23">
        <f>D4*(1+D5)</f>
        <v>68809.02090399999</v>
      </c>
      <c r="E6" s="22"/>
      <c r="F6" s="24" t="s">
        <v>3</v>
      </c>
      <c r="G6" s="23">
        <f>G4*(1+G5)</f>
        <v>62055.440199999997</v>
      </c>
      <c r="H6" s="70"/>
    </row>
    <row r="7" spans="2:8" ht="39.65" customHeight="1" x14ac:dyDescent="0.35">
      <c r="B7" s="69"/>
      <c r="C7" s="42" t="s">
        <v>18</v>
      </c>
      <c r="D7" s="38">
        <v>0.7</v>
      </c>
      <c r="E7" s="22"/>
      <c r="F7" s="42" t="s">
        <v>18</v>
      </c>
      <c r="G7" s="38">
        <f>1-D7</f>
        <v>0.30000000000000004</v>
      </c>
      <c r="H7" s="70"/>
    </row>
    <row r="8" spans="2:8" ht="39.65" customHeight="1" x14ac:dyDescent="0.35">
      <c r="B8" s="69"/>
      <c r="C8" s="22"/>
      <c r="D8" s="22"/>
      <c r="E8" s="22"/>
      <c r="F8" s="22"/>
      <c r="G8" s="22"/>
      <c r="H8" s="70"/>
    </row>
    <row r="9" spans="2:8" ht="51" customHeight="1" x14ac:dyDescent="0.35">
      <c r="B9" s="69"/>
      <c r="C9" s="22"/>
      <c r="D9" s="22"/>
      <c r="E9" s="22"/>
      <c r="F9" s="64" t="s">
        <v>19</v>
      </c>
      <c r="G9" s="65">
        <f>(D6*D7)+(G6*G7)</f>
        <v>66782.946692800004</v>
      </c>
      <c r="H9" s="70"/>
    </row>
    <row r="10" spans="2:8" ht="32.5" customHeight="1" x14ac:dyDescent="0.35">
      <c r="B10" s="71"/>
      <c r="C10" s="72"/>
      <c r="D10" s="72"/>
      <c r="E10" s="72"/>
      <c r="F10" s="72"/>
      <c r="G10" s="72"/>
      <c r="H10" s="73"/>
    </row>
    <row r="11" spans="2:8" ht="22.9" customHeight="1" x14ac:dyDescent="0.35"/>
  </sheetData>
  <sheetProtection algorithmName="SHA-512" hashValue="ImFpbs/zYQir1MaIAY0Q7hFE+2OVM13IBcI/eZP8ToFU3k8SzxZbZAme8achPcXXlWvGlj1u7pHvfdddo5g5kg==" saltValue="Ou4ralZUKbKLjaXj4kNFAg==" spinCount="100000" sheet="1" objects="1" scenarios="1"/>
  <mergeCells count="1">
    <mergeCell ref="C2:F2"/>
  </mergeCells>
  <pageMargins left="0.7" right="0.7" top="0.78740157499999996" bottom="0.78740157499999996" header="0.3" footer="0.3"/>
  <pageSetup paperSize="9" scale="69" orientation="landscape" r:id="rId1"/>
  <headerFooter>
    <oddHeader>&amp;LLVR-Dezernat Kinder, Jugend und Familie&amp;CErmittlung der Personalkosten für das Projekt FITiS 2.0&amp;RStand: 26.02.2025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13"/>
  <sheetViews>
    <sheetView showGridLines="0" view="pageLayout" zoomScaleNormal="85" workbookViewId="0">
      <selection activeCell="D23" sqref="D23"/>
    </sheetView>
  </sheetViews>
  <sheetFormatPr baseColWidth="10" defaultColWidth="11.453125" defaultRowHeight="14.5" x14ac:dyDescent="0.35"/>
  <cols>
    <col min="1" max="1" width="6.453125" style="3" customWidth="1"/>
    <col min="2" max="2" width="9.1796875" style="3" customWidth="1"/>
    <col min="3" max="3" width="47.81640625" style="3" customWidth="1"/>
    <col min="4" max="4" width="16.453125" style="3" customWidth="1"/>
    <col min="5" max="5" width="11.453125" style="3"/>
    <col min="6" max="6" width="47.81640625" style="3" customWidth="1"/>
    <col min="7" max="7" width="20.1796875" style="3" customWidth="1"/>
    <col min="8" max="8" width="7.453125" style="3" customWidth="1"/>
    <col min="9" max="16384" width="11.453125" style="3"/>
  </cols>
  <sheetData>
    <row r="1" spans="2:7" ht="24" customHeight="1" x14ac:dyDescent="0.35"/>
    <row r="2" spans="2:7" ht="39.65" customHeight="1" x14ac:dyDescent="0.35">
      <c r="B2" s="125" t="s">
        <v>24</v>
      </c>
      <c r="C2" s="126"/>
      <c r="D2" s="126"/>
      <c r="E2" s="126"/>
      <c r="F2" s="74" t="s">
        <v>29</v>
      </c>
      <c r="G2" s="75" t="s">
        <v>30</v>
      </c>
    </row>
    <row r="3" spans="2:7" ht="39.65" customHeight="1" x14ac:dyDescent="0.35">
      <c r="B3" s="123" t="s">
        <v>21</v>
      </c>
      <c r="C3" s="124"/>
      <c r="D3" s="124"/>
      <c r="E3" s="124"/>
      <c r="F3" s="124"/>
      <c r="G3" s="76"/>
    </row>
    <row r="4" spans="2:7" ht="34.15" customHeight="1" x14ac:dyDescent="0.35">
      <c r="B4" s="69"/>
      <c r="C4" s="22"/>
      <c r="D4" s="26"/>
      <c r="E4" s="22"/>
      <c r="F4" s="22"/>
      <c r="G4" s="70"/>
    </row>
    <row r="5" spans="2:7" ht="24" customHeight="1" x14ac:dyDescent="0.35">
      <c r="B5" s="69"/>
      <c r="C5" s="83" t="s">
        <v>20</v>
      </c>
      <c r="D5" s="84"/>
      <c r="E5" s="22"/>
      <c r="F5" s="22"/>
      <c r="G5" s="70"/>
    </row>
    <row r="6" spans="2:7" ht="24" customHeight="1" x14ac:dyDescent="0.35">
      <c r="B6" s="69"/>
      <c r="C6" s="85" t="s">
        <v>17</v>
      </c>
      <c r="D6" s="86">
        <v>58855.169119999999</v>
      </c>
      <c r="E6" s="22"/>
      <c r="F6" s="22"/>
      <c r="G6" s="70"/>
    </row>
    <row r="7" spans="2:7" ht="24" customHeight="1" x14ac:dyDescent="0.35">
      <c r="B7" s="69"/>
      <c r="C7" s="87" t="s">
        <v>5</v>
      </c>
      <c r="D7" s="86">
        <f>D6*0.75%</f>
        <v>441.41376839999998</v>
      </c>
      <c r="E7" s="22"/>
      <c r="F7" s="22"/>
      <c r="G7" s="70"/>
    </row>
    <row r="8" spans="2:7" ht="24" customHeight="1" x14ac:dyDescent="0.35">
      <c r="B8" s="69"/>
      <c r="C8" s="87" t="s">
        <v>6</v>
      </c>
      <c r="D8" s="86">
        <f>D6*10%</f>
        <v>5885.516912</v>
      </c>
      <c r="E8" s="22"/>
      <c r="F8" s="22"/>
      <c r="G8" s="70"/>
    </row>
    <row r="9" spans="2:7" s="34" customFormat="1" ht="24" customHeight="1" x14ac:dyDescent="0.35">
      <c r="B9" s="77"/>
      <c r="C9" s="88" t="s">
        <v>7</v>
      </c>
      <c r="D9" s="89">
        <f>SUM(D6:D8)</f>
        <v>65182.099800399999</v>
      </c>
      <c r="E9" s="33"/>
      <c r="F9" s="33"/>
      <c r="G9" s="78"/>
    </row>
    <row r="10" spans="2:7" s="36" customFormat="1" ht="30" customHeight="1" x14ac:dyDescent="0.35">
      <c r="B10" s="79"/>
      <c r="C10" s="90" t="s">
        <v>8</v>
      </c>
      <c r="D10" s="91">
        <v>1952</v>
      </c>
      <c r="E10" s="35"/>
      <c r="F10" s="35"/>
      <c r="G10" s="80"/>
    </row>
    <row r="11" spans="2:7" s="32" customFormat="1" ht="37.9" customHeight="1" x14ac:dyDescent="0.35">
      <c r="B11" s="81"/>
      <c r="C11" s="92" t="s">
        <v>9</v>
      </c>
      <c r="D11" s="93">
        <f>D9/D10</f>
        <v>33.392469160040982</v>
      </c>
      <c r="E11" s="31"/>
      <c r="F11" s="31"/>
      <c r="G11" s="82"/>
    </row>
    <row r="12" spans="2:7" ht="32.5" customHeight="1" x14ac:dyDescent="0.35">
      <c r="B12" s="71"/>
      <c r="C12" s="72"/>
      <c r="D12" s="72"/>
      <c r="E12" s="72"/>
      <c r="F12" s="72"/>
      <c r="G12" s="73"/>
    </row>
    <row r="13" spans="2:7" ht="24" customHeight="1" x14ac:dyDescent="0.35"/>
  </sheetData>
  <sheetProtection algorithmName="SHA-512" hashValue="g8h1j45FeNt5WLgGwGwW2vYgnyu4rZTfTrgrGsL2tRjfrfrYw+WUfS/lQx78iwzwIxllPCewVomySE6MyhiYxw==" saltValue="KHf0Q3zjeQnkapdee0efSg==" spinCount="100000" sheet="1" objects="1" scenarios="1"/>
  <mergeCells count="2">
    <mergeCell ref="B3:F3"/>
    <mergeCell ref="B2:E2"/>
  </mergeCells>
  <pageMargins left="0.7" right="0.7" top="0.78740157499999996" bottom="0.78740157499999996" header="0.3" footer="0.3"/>
  <pageSetup paperSize="9" scale="82" orientation="landscape" r:id="rId1"/>
  <headerFooter>
    <oddHeader xml:space="preserve">&amp;LLVR-Dezernat Kinder, Jugend und Familie&amp;CErmittlung der Vergütung für zil&amp;RStand: 26.02.2025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Herleitung Pauschale </vt:lpstr>
      <vt:lpstr>PK Projekt FITiS 2.0</vt:lpstr>
      <vt:lpstr>Vergütung zil</vt:lpstr>
      <vt:lpstr>'Herleitung Pauschale '!Druckbereich</vt:lpstr>
      <vt:lpstr>'PK Projekt FITiS 2.0'!Druckbereich</vt:lpstr>
      <vt:lpstr>'Vergütung zil'!Druckbereich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Majewski, Kathrin</dc:creator>
  <cp:lastModifiedBy>Majewski, Kathrin</cp:lastModifiedBy>
  <cp:lastPrinted>2025-03-06T07:29:49Z</cp:lastPrinted>
  <dcterms:created xsi:type="dcterms:W3CDTF">2022-01-28T09:23:44Z</dcterms:created>
  <dcterms:modified xsi:type="dcterms:W3CDTF">2025-03-07T11:54:37Z</dcterms:modified>
  <cp:contentStatus/>
</cp:coreProperties>
</file>